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0"/>
  </bookViews>
  <sheets>
    <sheet name="DRAFT na WEB 2004" sheetId="1" r:id="rId1"/>
    <sheet name="STAV K 31.10.2004" sheetId="2" r:id="rId2"/>
  </sheets>
  <definedNames>
    <definedName name="_xlnm.Print_Area" localSheetId="0">'DRAFT na WEB 2004'!$A$1:$N$44</definedName>
    <definedName name="_xlnm.Print_Area" localSheetId="1">'STAV K 31.10.2004'!$A$1:$N$44</definedName>
  </definedNames>
  <calcPr fullCalcOnLoad="1"/>
</workbook>
</file>

<file path=xl/comments1.xml><?xml version="1.0" encoding="utf-8"?>
<comments xmlns="http://schemas.openxmlformats.org/spreadsheetml/2006/main">
  <authors>
    <author>Kateřina Pastorková</author>
    <author>Kateřina Vlčková</author>
  </authors>
  <commentList>
    <comment ref="D21" authorId="0">
      <text>
        <r>
          <rPr>
            <sz val="9"/>
            <rFont val="Tahoma"/>
            <family val="0"/>
          </rPr>
          <t>3 LETENKY NEBO UBYTOVÁNÍ PO 10 000</t>
        </r>
      </text>
    </comment>
    <comment ref="D22" authorId="1">
      <text>
        <r>
          <rPr>
            <sz val="8"/>
            <rFont val="Tahoma"/>
            <family val="0"/>
          </rPr>
          <t>WEB</t>
        </r>
      </text>
    </comment>
    <comment ref="H10" authorId="1">
      <text>
        <r>
          <rPr>
            <b/>
            <sz val="8"/>
            <rFont val="Tahoma"/>
            <family val="0"/>
          </rPr>
          <t>neplatiči</t>
        </r>
      </text>
    </comment>
    <comment ref="H17" authorId="1">
      <text>
        <r>
          <rPr>
            <b/>
            <sz val="8"/>
            <rFont val="Tahoma"/>
            <family val="0"/>
          </rPr>
          <t>Snížený příspěvek GC o rok dále proti předpokladu</t>
        </r>
      </text>
    </comment>
    <comment ref="H13" authorId="1">
      <text>
        <r>
          <rPr>
            <b/>
            <sz val="8"/>
            <rFont val="Tahoma"/>
            <family val="0"/>
          </rPr>
          <t>konference  + článek HN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Kateřina Pastorková</author>
    <author>Kateřina Vlčková</author>
  </authors>
  <commentList>
    <comment ref="D21" authorId="0">
      <text>
        <r>
          <rPr>
            <sz val="9"/>
            <rFont val="Tahoma"/>
            <family val="0"/>
          </rPr>
          <t>3 LETENKY NEBO UBYTOVÁNÍ PO 10 000</t>
        </r>
      </text>
    </comment>
    <comment ref="D22" authorId="1">
      <text>
        <r>
          <rPr>
            <sz val="8"/>
            <rFont val="Tahoma"/>
            <family val="0"/>
          </rPr>
          <t>WEB</t>
        </r>
      </text>
    </comment>
    <comment ref="H10" authorId="1">
      <text>
        <r>
          <rPr>
            <b/>
            <sz val="8"/>
            <rFont val="Tahoma"/>
            <family val="0"/>
          </rPr>
          <t>neplatiči</t>
        </r>
      </text>
    </comment>
    <comment ref="H17" authorId="1">
      <text>
        <r>
          <rPr>
            <b/>
            <sz val="8"/>
            <rFont val="Tahoma"/>
            <family val="0"/>
          </rPr>
          <t>Snížený příspěvek GC o rok dále proti předpokladu</t>
        </r>
      </text>
    </comment>
    <comment ref="H13" authorId="1">
      <text>
        <r>
          <rPr>
            <b/>
            <sz val="8"/>
            <rFont val="Tahoma"/>
            <family val="0"/>
          </rPr>
          <t>konference  + článek HN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<sst xmlns="http://schemas.openxmlformats.org/spreadsheetml/2006/main" count="89" uniqueCount="34">
  <si>
    <t>celkem</t>
  </si>
  <si>
    <t>Prostředky společnosti na počátku roku</t>
  </si>
  <si>
    <t>Příjmy v roce:</t>
  </si>
  <si>
    <t>členské příspěvky</t>
  </si>
  <si>
    <t>úroky</t>
  </si>
  <si>
    <t>mimořádné příjmy</t>
  </si>
  <si>
    <t>příjmy celkem</t>
  </si>
  <si>
    <t>Výdaje v roce:</t>
  </si>
  <si>
    <t>mezinárodní členství</t>
  </si>
  <si>
    <t>poplatky za vedení účtu</t>
  </si>
  <si>
    <t>poplatky za převody</t>
  </si>
  <si>
    <t>daň</t>
  </si>
  <si>
    <t>organizační výdaje - mezinárodní</t>
  </si>
  <si>
    <t>organizační výdaje - tuzemské</t>
  </si>
  <si>
    <t>poštovné</t>
  </si>
  <si>
    <t>občerstvení</t>
  </si>
  <si>
    <t>výdaje celkem</t>
  </si>
  <si>
    <t>Prostředky společnosti ke konci roku</t>
  </si>
  <si>
    <t>Výsledek za rok</t>
  </si>
  <si>
    <t>počet členů</t>
  </si>
  <si>
    <t>počet plných členů</t>
  </si>
  <si>
    <t>členské příspěvky - plní členové</t>
  </si>
  <si>
    <t>zápisné</t>
  </si>
  <si>
    <t>rozpočet 2004</t>
  </si>
  <si>
    <t>členské příspěvky+zápisné</t>
  </si>
  <si>
    <t>žádost o osvědčení</t>
  </si>
  <si>
    <t>poplatek za žádost o osvědčení</t>
  </si>
  <si>
    <t>rozpočet 2005</t>
  </si>
  <si>
    <t>skutečnost 2004</t>
  </si>
  <si>
    <t>organizační výdaje - mimořádné</t>
  </si>
  <si>
    <t>Rozpočet České společnosti aktuárů na rok 2005 a předběžný výsledek za rok 2004</t>
  </si>
  <si>
    <t>Údaje nezahrnují pohyby za měsíc listopad</t>
  </si>
  <si>
    <t>11 měsíců</t>
  </si>
  <si>
    <t>předpoklad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</si>
</sst>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ZK&quot;#,##0;\-&quot;CZK&quot;#,##0"/>
    <numFmt numFmtId="173" formatCode="&quot;CZK&quot;#,##0;[Red]\-&quot;CZK&quot;#,##0"/>
    <numFmt numFmtId="174" formatCode="&quot;CZK&quot;#,##0.00;\-&quot;CZK&quot;#,##0.00"/>
    <numFmt numFmtId="175" formatCode="&quot;CZK&quot;#,##0.00;[Red]\-&quot;CZK&quot;#,##0.00"/>
    <numFmt numFmtId="176" formatCode="_-&quot;CZK&quot;* #,##0_-;\-&quot;CZK&quot;* #,##0_-;_-&quot;CZK&quot;* &quot;-&quot;_-;_-@_-"/>
    <numFmt numFmtId="177" formatCode="_-&quot;CZK&quot;* #,##0.00_-;\-&quot;CZK&quot;* #,##0.00_-;_-&quot;CZK&quot;* &quot;-&quot;??_-;_-@_-"/>
    <numFmt numFmtId="178" formatCode="#,##0.0"/>
    <numFmt numFmtId="179" formatCode="dd\.mm\.yyyy"/>
    <numFmt numFmtId="180" formatCode="0;;\-"/>
    <numFmt numFmtId="181" formatCode="#,##0.000"/>
    <numFmt numFmtId="182" formatCode="#,##0.00&quot;   &quot;;[Red]\-#,##0.00&quot;   &quot;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0.000000000000"/>
    <numFmt numFmtId="189" formatCode="0.00000000000"/>
    <numFmt numFmtId="190" formatCode="0.0000000000000"/>
    <numFmt numFmtId="191" formatCode="0.00000000000000"/>
    <numFmt numFmtId="192" formatCode="0.0000000000"/>
    <numFmt numFmtId="193" formatCode="0.000000000"/>
    <numFmt numFmtId="194" formatCode="000000/\ 0000"/>
    <numFmt numFmtId="195" formatCode="d\.m\.yyyy"/>
    <numFmt numFmtId="196" formatCode="d\-mmm\-yy"/>
    <numFmt numFmtId="197" formatCode="#,##0.0;[Red]\-#,##0.0"/>
    <numFmt numFmtId="198" formatCode="0.00000000"/>
    <numFmt numFmtId="199" formatCode="0.0000000"/>
    <numFmt numFmtId="200" formatCode="#,##0.00_ ;[Red]\-#,##0.00\ "/>
    <numFmt numFmtId="201" formatCode="#,##0.0_ ;[Red]\-#,##0.0\ "/>
    <numFmt numFmtId="202" formatCode="#,##0_ ;[Red]\-#,##0\ "/>
  </numFmts>
  <fonts count="25">
    <font>
      <sz val="10"/>
      <name val="Arial CE"/>
      <family val="0"/>
    </font>
    <font>
      <sz val="10"/>
      <name val="Arial"/>
      <family val="0"/>
    </font>
    <font>
      <b/>
      <sz val="18"/>
      <name val="Arial CE"/>
      <family val="2"/>
    </font>
    <font>
      <b/>
      <sz val="18"/>
      <color indexed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sz val="9"/>
      <name val="Tahoma"/>
      <family val="0"/>
    </font>
    <font>
      <b/>
      <i/>
      <sz val="18"/>
      <color indexed="12"/>
      <name val="Arial CE"/>
      <family val="2"/>
    </font>
    <font>
      <b/>
      <i/>
      <sz val="18"/>
      <name val="Arial CE"/>
      <family val="2"/>
    </font>
    <font>
      <i/>
      <sz val="10"/>
      <color indexed="12"/>
      <name val="Arial CE"/>
      <family val="2"/>
    </font>
    <font>
      <i/>
      <sz val="10"/>
      <name val="Arial CE"/>
      <family val="2"/>
    </font>
    <font>
      <b/>
      <i/>
      <sz val="10"/>
      <color indexed="12"/>
      <name val="Arial CE"/>
      <family val="2"/>
    </font>
    <font>
      <b/>
      <i/>
      <sz val="10"/>
      <name val="Arial CE"/>
      <family val="2"/>
    </font>
    <font>
      <i/>
      <u val="single"/>
      <sz val="10"/>
      <color indexed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4"/>
      <color indexed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00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200" fontId="5" fillId="2" borderId="0" xfId="0" applyNumberFormat="1" applyFont="1" applyFill="1" applyAlignment="1">
      <alignment horizontal="right"/>
    </xf>
    <xf numFmtId="200" fontId="5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6" fillId="0" borderId="0" xfId="0" applyNumberFormat="1" applyFont="1" applyFill="1" applyAlignment="1">
      <alignment/>
    </xf>
    <xf numFmtId="200" fontId="6" fillId="0" borderId="1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200" fontId="6" fillId="2" borderId="0" xfId="0" applyNumberFormat="1" applyFont="1" applyFill="1" applyAlignment="1">
      <alignment/>
    </xf>
    <xf numFmtId="200" fontId="5" fillId="2" borderId="0" xfId="0" applyNumberFormat="1" applyFont="1" applyFill="1" applyBorder="1" applyAlignment="1">
      <alignment/>
    </xf>
    <xf numFmtId="200" fontId="6" fillId="2" borderId="1" xfId="0" applyNumberFormat="1" applyFont="1" applyFill="1" applyBorder="1" applyAlignment="1">
      <alignment/>
    </xf>
    <xf numFmtId="200" fontId="6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200" fontId="9" fillId="2" borderId="0" xfId="0" applyNumberFormat="1" applyFont="1" applyFill="1" applyAlignment="1">
      <alignment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Alignment="1">
      <alignment/>
    </xf>
    <xf numFmtId="202" fontId="4" fillId="0" borderId="0" xfId="0" applyNumberFormat="1" applyFont="1" applyFill="1" applyAlignment="1">
      <alignment/>
    </xf>
    <xf numFmtId="202" fontId="0" fillId="0" borderId="1" xfId="0" applyNumberFormat="1" applyFont="1" applyFill="1" applyBorder="1" applyAlignment="1">
      <alignment/>
    </xf>
    <xf numFmtId="200" fontId="0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200" fontId="12" fillId="0" borderId="0" xfId="0" applyNumberFormat="1" applyFont="1" applyFill="1" applyAlignment="1">
      <alignment horizontal="left"/>
    </xf>
    <xf numFmtId="200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200" fontId="14" fillId="0" borderId="0" xfId="0" applyNumberFormat="1" applyFont="1" applyFill="1" applyAlignment="1">
      <alignment/>
    </xf>
    <xf numFmtId="200" fontId="15" fillId="0" borderId="0" xfId="0" applyNumberFormat="1" applyFont="1" applyFill="1" applyAlignment="1">
      <alignment/>
    </xf>
    <xf numFmtId="200" fontId="14" fillId="0" borderId="1" xfId="0" applyNumberFormat="1" applyFont="1" applyFill="1" applyBorder="1" applyAlignment="1">
      <alignment/>
    </xf>
    <xf numFmtId="200" fontId="15" fillId="0" borderId="0" xfId="0" applyNumberFormat="1" applyFont="1" applyFill="1" applyBorder="1" applyAlignment="1">
      <alignment/>
    </xf>
    <xf numFmtId="200" fontId="17" fillId="0" borderId="0" xfId="0" applyNumberFormat="1" applyFont="1" applyFill="1" applyBorder="1" applyAlignment="1">
      <alignment horizontal="right"/>
    </xf>
    <xf numFmtId="200" fontId="14" fillId="0" borderId="0" xfId="0" applyNumberFormat="1" applyFont="1" applyFill="1" applyBorder="1" applyAlignment="1">
      <alignment/>
    </xf>
    <xf numFmtId="200" fontId="16" fillId="2" borderId="0" xfId="0" applyNumberFormat="1" applyFont="1" applyFill="1" applyBorder="1" applyAlignment="1">
      <alignment/>
    </xf>
    <xf numFmtId="200" fontId="14" fillId="2" borderId="1" xfId="0" applyNumberFormat="1" applyFont="1" applyFill="1" applyBorder="1" applyAlignment="1">
      <alignment/>
    </xf>
    <xf numFmtId="200" fontId="15" fillId="2" borderId="0" xfId="0" applyNumberFormat="1" applyFont="1" applyFill="1" applyBorder="1" applyAlignment="1">
      <alignment/>
    </xf>
    <xf numFmtId="200" fontId="17" fillId="2" borderId="0" xfId="0" applyNumberFormat="1" applyFont="1" applyFill="1" applyBorder="1" applyAlignment="1">
      <alignment/>
    </xf>
    <xf numFmtId="202" fontId="15" fillId="0" borderId="1" xfId="0" applyNumberFormat="1" applyFont="1" applyFill="1" applyBorder="1" applyAlignment="1">
      <alignment/>
    </xf>
    <xf numFmtId="202" fontId="15" fillId="0" borderId="0" xfId="0" applyNumberFormat="1" applyFont="1" applyFill="1" applyBorder="1" applyAlignment="1">
      <alignment/>
    </xf>
    <xf numFmtId="200" fontId="15" fillId="0" borderId="1" xfId="0" applyNumberFormat="1" applyFont="1" applyFill="1" applyBorder="1" applyAlignment="1">
      <alignment/>
    </xf>
    <xf numFmtId="200" fontId="15" fillId="3" borderId="0" xfId="0" applyNumberFormat="1" applyFont="1" applyFill="1" applyBorder="1" applyAlignment="1">
      <alignment/>
    </xf>
    <xf numFmtId="200" fontId="17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200" fontId="22" fillId="0" borderId="0" xfId="0" applyNumberFormat="1" applyFont="1" applyFill="1" applyAlignment="1">
      <alignment horizontal="left"/>
    </xf>
    <xf numFmtId="200" fontId="21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2" fillId="3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200" fontId="22" fillId="3" borderId="0" xfId="0" applyNumberFormat="1" applyFont="1" applyFill="1" applyAlignment="1">
      <alignment horizontal="left"/>
    </xf>
    <xf numFmtId="0" fontId="16" fillId="2" borderId="2" xfId="0" applyFont="1" applyFill="1" applyBorder="1" applyAlignment="1">
      <alignment/>
    </xf>
    <xf numFmtId="200" fontId="16" fillId="2" borderId="0" xfId="0" applyNumberFormat="1" applyFont="1" applyFill="1" applyBorder="1" applyAlignment="1">
      <alignment horizontal="right"/>
    </xf>
    <xf numFmtId="200" fontId="16" fillId="2" borderId="1" xfId="0" applyNumberFormat="1" applyFont="1" applyFill="1" applyBorder="1" applyAlignment="1">
      <alignment/>
    </xf>
    <xf numFmtId="200" fontId="15" fillId="0" borderId="2" xfId="0" applyNumberFormat="1" applyFont="1" applyFill="1" applyBorder="1" applyAlignment="1">
      <alignment/>
    </xf>
    <xf numFmtId="200" fontId="15" fillId="2" borderId="2" xfId="0" applyNumberFormat="1" applyFont="1" applyFill="1" applyBorder="1" applyAlignment="1">
      <alignment/>
    </xf>
    <xf numFmtId="200" fontId="18" fillId="2" borderId="0" xfId="0" applyNumberFormat="1" applyFont="1" applyFill="1" applyBorder="1" applyAlignment="1">
      <alignment/>
    </xf>
    <xf numFmtId="200" fontId="14" fillId="2" borderId="0" xfId="0" applyNumberFormat="1" applyFont="1" applyFill="1" applyBorder="1" applyAlignment="1">
      <alignment/>
    </xf>
    <xf numFmtId="202" fontId="15" fillId="0" borderId="2" xfId="0" applyNumberFormat="1" applyFont="1" applyFill="1" applyBorder="1" applyAlignment="1">
      <alignment/>
    </xf>
    <xf numFmtId="202" fontId="17" fillId="0" borderId="0" xfId="0" applyNumberFormat="1" applyFont="1" applyFill="1" applyBorder="1" applyAlignment="1">
      <alignment/>
    </xf>
    <xf numFmtId="0" fontId="17" fillId="2" borderId="2" xfId="0" applyFont="1" applyFill="1" applyBorder="1" applyAlignment="1">
      <alignment/>
    </xf>
    <xf numFmtId="200" fontId="17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200" fontId="5" fillId="2" borderId="0" xfId="0" applyNumberFormat="1" applyFont="1" applyFill="1" applyBorder="1" applyAlignment="1">
      <alignment horizontal="right"/>
    </xf>
    <xf numFmtId="200" fontId="0" fillId="0" borderId="2" xfId="0" applyNumberFormat="1" applyFont="1" applyFill="1" applyBorder="1" applyAlignment="1">
      <alignment/>
    </xf>
    <xf numFmtId="200" fontId="0" fillId="2" borderId="2" xfId="0" applyNumberFormat="1" applyFont="1" applyFill="1" applyBorder="1" applyAlignment="1">
      <alignment/>
    </xf>
    <xf numFmtId="200" fontId="9" fillId="2" borderId="0" xfId="0" applyNumberFormat="1" applyFont="1" applyFill="1" applyBorder="1" applyAlignment="1">
      <alignment/>
    </xf>
    <xf numFmtId="202" fontId="0" fillId="0" borderId="2" xfId="0" applyNumberFormat="1" applyFont="1" applyFill="1" applyBorder="1" applyAlignment="1">
      <alignment/>
    </xf>
    <xf numFmtId="202" fontId="4" fillId="0" borderId="0" xfId="0" applyNumberFormat="1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omma [0]_Book1" xfId="17"/>
    <cellStyle name="Comma_Book1" xfId="18"/>
    <cellStyle name="Currency" xfId="19"/>
    <cellStyle name="Currency [0]" xfId="20"/>
    <cellStyle name="Currency [0]_Book1" xfId="21"/>
    <cellStyle name="Currency_Book1" xfId="22"/>
    <cellStyle name="Normal_Book1" xfId="23"/>
    <cellStyle name="normální_AKTUA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2" sqref="D42"/>
    </sheetView>
  </sheetViews>
  <sheetFormatPr defaultColWidth="9.00390625" defaultRowHeight="12.75"/>
  <cols>
    <col min="1" max="1" width="5.875" style="4" customWidth="1"/>
    <col min="2" max="2" width="29.50390625" style="4" customWidth="1"/>
    <col min="3" max="3" width="2.625" style="38" customWidth="1"/>
    <col min="4" max="4" width="12.00390625" style="39" customWidth="1"/>
    <col min="5" max="5" width="12.875" style="39" customWidth="1"/>
    <col min="6" max="6" width="2.50390625" style="39" customWidth="1"/>
    <col min="7" max="7" width="3.00390625" style="40" customWidth="1"/>
    <col min="8" max="8" width="11.375" style="40" customWidth="1"/>
    <col min="9" max="9" width="12.125" style="40" customWidth="1"/>
    <col min="10" max="10" width="2.50390625" style="39" customWidth="1"/>
    <col min="11" max="11" width="2.625" style="10" customWidth="1"/>
    <col min="12" max="12" width="12.00390625" style="11" customWidth="1"/>
    <col min="13" max="13" width="11.50390625" style="11" customWidth="1"/>
    <col min="14" max="14" width="2.50390625" style="11" customWidth="1"/>
    <col min="15" max="16384" width="9.125" style="4" customWidth="1"/>
  </cols>
  <sheetData>
    <row r="1" spans="1:14" ht="23.25">
      <c r="A1" s="1" t="s">
        <v>30</v>
      </c>
      <c r="B1" s="1"/>
      <c r="C1" s="35"/>
      <c r="D1" s="36"/>
      <c r="E1" s="36"/>
      <c r="F1" s="36"/>
      <c r="G1" s="37"/>
      <c r="H1" s="37"/>
      <c r="I1" s="37"/>
      <c r="J1" s="36"/>
      <c r="K1" s="2"/>
      <c r="L1" s="3"/>
      <c r="M1" s="3"/>
      <c r="N1" s="3"/>
    </row>
    <row r="2" spans="1:14" s="57" customFormat="1" ht="18">
      <c r="A2" s="58" t="s">
        <v>31</v>
      </c>
      <c r="B2" s="59"/>
      <c r="C2" s="58"/>
      <c r="D2" s="60"/>
      <c r="E2" s="60"/>
      <c r="F2" s="55"/>
      <c r="G2" s="55"/>
      <c r="H2" s="55"/>
      <c r="I2" s="55"/>
      <c r="J2" s="55"/>
      <c r="K2" s="54"/>
      <c r="L2" s="56"/>
      <c r="M2" s="56"/>
      <c r="N2" s="56"/>
    </row>
    <row r="3" ht="12.75"/>
    <row r="4" spans="3:14" s="9" customFormat="1" ht="12.75">
      <c r="C4" s="72"/>
      <c r="D4" s="73" t="s">
        <v>27</v>
      </c>
      <c r="E4" s="22"/>
      <c r="F4" s="63"/>
      <c r="G4" s="70"/>
      <c r="H4" s="71" t="s">
        <v>28</v>
      </c>
      <c r="I4" s="48"/>
      <c r="J4" s="63"/>
      <c r="K4" s="6"/>
      <c r="L4" s="7" t="s">
        <v>23</v>
      </c>
      <c r="M4" s="8"/>
      <c r="N4" s="8"/>
    </row>
    <row r="5" spans="3:14" ht="12.75">
      <c r="C5" s="74"/>
      <c r="D5" s="29"/>
      <c r="E5" s="13" t="s">
        <v>0</v>
      </c>
      <c r="F5" s="51"/>
      <c r="G5" s="64"/>
      <c r="H5" s="42"/>
      <c r="I5" s="43" t="s">
        <v>0</v>
      </c>
      <c r="J5" s="51"/>
      <c r="K5" s="18"/>
      <c r="L5" s="28"/>
      <c r="M5" s="13" t="s">
        <v>0</v>
      </c>
      <c r="N5" s="12"/>
    </row>
    <row r="6" spans="3:14" ht="12.75">
      <c r="C6" s="74"/>
      <c r="D6" s="14"/>
      <c r="E6" s="14"/>
      <c r="F6" s="41"/>
      <c r="G6" s="64"/>
      <c r="H6" s="42"/>
      <c r="I6" s="42"/>
      <c r="J6" s="41"/>
      <c r="M6" s="14"/>
      <c r="N6" s="12"/>
    </row>
    <row r="7" spans="1:14" ht="12.75">
      <c r="A7" s="25" t="s">
        <v>1</v>
      </c>
      <c r="B7" s="25"/>
      <c r="C7" s="75"/>
      <c r="D7" s="76"/>
      <c r="E7" s="22">
        <f>I30</f>
        <v>154563.99</v>
      </c>
      <c r="F7" s="46"/>
      <c r="G7" s="65"/>
      <c r="H7" s="47"/>
      <c r="I7" s="48">
        <v>120498.16</v>
      </c>
      <c r="J7" s="46"/>
      <c r="K7" s="26"/>
      <c r="L7" s="27"/>
      <c r="M7" s="22">
        <v>120498.16</v>
      </c>
      <c r="N7" s="23"/>
    </row>
    <row r="8" spans="3:14" ht="12.75">
      <c r="C8" s="74"/>
      <c r="D8" s="29"/>
      <c r="E8" s="29"/>
      <c r="F8" s="51"/>
      <c r="G8" s="64"/>
      <c r="H8" s="42"/>
      <c r="I8" s="42"/>
      <c r="J8" s="51"/>
      <c r="K8" s="18"/>
      <c r="L8" s="28"/>
      <c r="M8" s="29"/>
      <c r="N8" s="12"/>
    </row>
    <row r="9" spans="1:14" ht="12.75">
      <c r="A9" s="17" t="s">
        <v>2</v>
      </c>
      <c r="B9" s="17"/>
      <c r="C9" s="74"/>
      <c r="D9" s="29"/>
      <c r="E9" s="29"/>
      <c r="F9" s="51"/>
      <c r="G9" s="64"/>
      <c r="H9" s="42"/>
      <c r="I9" s="42"/>
      <c r="J9" s="51"/>
      <c r="K9" s="18"/>
      <c r="L9" s="28"/>
      <c r="M9" s="29"/>
      <c r="N9" s="12"/>
    </row>
    <row r="10" spans="2:14" ht="12.75">
      <c r="B10" s="4" t="s">
        <v>24</v>
      </c>
      <c r="C10" s="74"/>
      <c r="D10" s="29">
        <f>(D35-H36)*D38+H36*D39+(D36-H36)*D41+(D35-H35)*D40</f>
        <v>119500</v>
      </c>
      <c r="E10" s="29"/>
      <c r="F10" s="51"/>
      <c r="G10" s="64"/>
      <c r="H10" s="52">
        <v>45000</v>
      </c>
      <c r="I10" s="42" t="s">
        <v>32</v>
      </c>
      <c r="J10" s="51"/>
      <c r="K10" s="18"/>
      <c r="L10" s="28">
        <v>104500</v>
      </c>
      <c r="M10" s="29"/>
      <c r="N10" s="12"/>
    </row>
    <row r="11" spans="2:14" ht="12.75">
      <c r="B11" s="4" t="s">
        <v>25</v>
      </c>
      <c r="C11" s="74"/>
      <c r="D11" s="29">
        <v>4000</v>
      </c>
      <c r="E11" s="29"/>
      <c r="F11" s="51"/>
      <c r="G11" s="64"/>
      <c r="H11" s="52">
        <v>2000</v>
      </c>
      <c r="I11" s="42" t="s">
        <v>32</v>
      </c>
      <c r="J11" s="51"/>
      <c r="K11" s="18"/>
      <c r="L11" s="28">
        <v>0</v>
      </c>
      <c r="M11" s="29"/>
      <c r="N11" s="12"/>
    </row>
    <row r="12" spans="2:14" ht="12.75">
      <c r="B12" s="4" t="s">
        <v>4</v>
      </c>
      <c r="C12" s="74"/>
      <c r="D12" s="29">
        <v>1000</v>
      </c>
      <c r="E12" s="29"/>
      <c r="F12" s="51"/>
      <c r="G12" s="64"/>
      <c r="H12" s="52">
        <f>255.12+489.31</f>
        <v>744.4300000000001</v>
      </c>
      <c r="I12" s="42" t="s">
        <v>32</v>
      </c>
      <c r="J12" s="51"/>
      <c r="K12" s="18"/>
      <c r="L12" s="28">
        <v>500</v>
      </c>
      <c r="M12" s="29"/>
      <c r="N12" s="12"/>
    </row>
    <row r="13" spans="1:14" ht="12.75">
      <c r="A13" s="9"/>
      <c r="B13" s="9" t="s">
        <v>5</v>
      </c>
      <c r="C13" s="74"/>
      <c r="D13" s="29">
        <v>0</v>
      </c>
      <c r="E13" s="15"/>
      <c r="F13" s="51"/>
      <c r="G13" s="64"/>
      <c r="H13" s="42">
        <v>49818</v>
      </c>
      <c r="I13" s="42"/>
      <c r="J13" s="51"/>
      <c r="K13" s="18"/>
      <c r="L13" s="28">
        <v>3000</v>
      </c>
      <c r="M13" s="15"/>
      <c r="N13" s="12"/>
    </row>
    <row r="14" spans="1:14" ht="12.75">
      <c r="A14" s="5" t="s">
        <v>6</v>
      </c>
      <c r="B14" s="5"/>
      <c r="C14" s="75"/>
      <c r="D14" s="24"/>
      <c r="E14" s="22">
        <f>SUM(D10:D13)</f>
        <v>124500</v>
      </c>
      <c r="F14" s="46"/>
      <c r="G14" s="65"/>
      <c r="H14" s="47"/>
      <c r="I14" s="48">
        <f>SUM(H10:H13)</f>
        <v>97562.43</v>
      </c>
      <c r="J14" s="46"/>
      <c r="K14" s="20"/>
      <c r="L14" s="21"/>
      <c r="M14" s="22">
        <f>SUM(L10:L13)</f>
        <v>108000</v>
      </c>
      <c r="N14" s="23"/>
    </row>
    <row r="15" spans="3:14" ht="12.75">
      <c r="C15" s="74"/>
      <c r="D15" s="14"/>
      <c r="E15" s="14"/>
      <c r="F15" s="41"/>
      <c r="G15" s="64"/>
      <c r="H15" s="42"/>
      <c r="I15" s="42"/>
      <c r="J15" s="41"/>
      <c r="M15" s="14"/>
      <c r="N15" s="12"/>
    </row>
    <row r="16" spans="1:14" ht="12.75">
      <c r="A16" s="17" t="s">
        <v>7</v>
      </c>
      <c r="B16" s="17"/>
      <c r="C16" s="74"/>
      <c r="D16" s="14"/>
      <c r="E16" s="14"/>
      <c r="F16" s="41"/>
      <c r="G16" s="64"/>
      <c r="H16" s="42"/>
      <c r="I16" s="42"/>
      <c r="J16" s="41"/>
      <c r="M16" s="14"/>
      <c r="N16" s="12"/>
    </row>
    <row r="17" spans="1:14" ht="12.75">
      <c r="A17" s="17"/>
      <c r="B17" s="18" t="s">
        <v>8</v>
      </c>
      <c r="C17" s="74"/>
      <c r="D17" s="29">
        <f>ROUND(-H36*D42,0)</f>
        <v>-40000</v>
      </c>
      <c r="E17" s="29"/>
      <c r="F17" s="51"/>
      <c r="G17" s="64"/>
      <c r="H17" s="42">
        <v>-23078.53</v>
      </c>
      <c r="I17" s="42"/>
      <c r="J17" s="51"/>
      <c r="K17" s="18"/>
      <c r="L17" s="28">
        <v>-37100</v>
      </c>
      <c r="M17" s="14"/>
      <c r="N17" s="12"/>
    </row>
    <row r="18" spans="1:14" ht="12.75">
      <c r="A18" s="17"/>
      <c r="B18" s="18" t="s">
        <v>9</v>
      </c>
      <c r="C18" s="74"/>
      <c r="D18" s="29">
        <v>-3000</v>
      </c>
      <c r="E18" s="29"/>
      <c r="F18" s="51"/>
      <c r="G18" s="64"/>
      <c r="H18" s="52">
        <f>-236.4-900</f>
        <v>-1136.4</v>
      </c>
      <c r="I18" s="42" t="s">
        <v>32</v>
      </c>
      <c r="J18" s="51"/>
      <c r="K18" s="18"/>
      <c r="L18" s="28">
        <v>-3000</v>
      </c>
      <c r="M18" s="14"/>
      <c r="N18" s="12"/>
    </row>
    <row r="19" spans="1:14" ht="12.75">
      <c r="A19" s="17"/>
      <c r="B19" s="18" t="s">
        <v>10</v>
      </c>
      <c r="C19" s="74"/>
      <c r="D19" s="29">
        <v>-1000</v>
      </c>
      <c r="E19" s="29"/>
      <c r="F19" s="51"/>
      <c r="G19" s="64"/>
      <c r="H19" s="52">
        <v>-813</v>
      </c>
      <c r="I19" s="42" t="s">
        <v>32</v>
      </c>
      <c r="J19" s="51"/>
      <c r="K19" s="18"/>
      <c r="L19" s="28">
        <v>-1000</v>
      </c>
      <c r="M19" s="14"/>
      <c r="N19" s="12"/>
    </row>
    <row r="20" spans="1:14" ht="12.75">
      <c r="A20" s="17"/>
      <c r="B20" s="18" t="s">
        <v>11</v>
      </c>
      <c r="C20" s="74"/>
      <c r="D20" s="29">
        <v>0</v>
      </c>
      <c r="E20" s="29"/>
      <c r="F20" s="51"/>
      <c r="G20" s="64"/>
      <c r="H20" s="42">
        <v>0</v>
      </c>
      <c r="I20" s="42"/>
      <c r="J20" s="51"/>
      <c r="K20" s="18"/>
      <c r="L20" s="28">
        <v>-200</v>
      </c>
      <c r="M20" s="14"/>
      <c r="N20" s="12"/>
    </row>
    <row r="21" spans="2:14" ht="12.75">
      <c r="B21" s="18" t="s">
        <v>12</v>
      </c>
      <c r="C21" s="74"/>
      <c r="D21" s="29">
        <f>-3*10000</f>
        <v>-30000</v>
      </c>
      <c r="E21" s="29"/>
      <c r="F21" s="51"/>
      <c r="G21" s="64"/>
      <c r="H21" s="52">
        <v>-36548.27</v>
      </c>
      <c r="I21" s="42" t="s">
        <v>33</v>
      </c>
      <c r="J21" s="51"/>
      <c r="K21" s="9"/>
      <c r="L21" s="16">
        <v>-30000</v>
      </c>
      <c r="M21" s="14"/>
      <c r="N21" s="12"/>
    </row>
    <row r="22" spans="2:14" ht="12.75">
      <c r="B22" s="18" t="s">
        <v>13</v>
      </c>
      <c r="C22" s="74"/>
      <c r="D22" s="29">
        <v>-30000</v>
      </c>
      <c r="E22" s="29"/>
      <c r="F22" s="51"/>
      <c r="G22" s="64"/>
      <c r="H22" s="42">
        <v>0</v>
      </c>
      <c r="I22" s="42"/>
      <c r="J22" s="51"/>
      <c r="K22" s="9"/>
      <c r="L22" s="16">
        <v>-15000</v>
      </c>
      <c r="M22" s="14"/>
      <c r="N22" s="12"/>
    </row>
    <row r="23" spans="2:14" ht="12.75">
      <c r="B23" s="18" t="s">
        <v>29</v>
      </c>
      <c r="C23" s="74"/>
      <c r="D23" s="29">
        <v>-15000</v>
      </c>
      <c r="E23" s="29"/>
      <c r="F23" s="51"/>
      <c r="G23" s="64"/>
      <c r="H23" s="42">
        <v>0</v>
      </c>
      <c r="I23" s="42"/>
      <c r="J23" s="51"/>
      <c r="K23" s="9"/>
      <c r="L23" s="16">
        <v>0</v>
      </c>
      <c r="M23" s="14"/>
      <c r="N23" s="12"/>
    </row>
    <row r="24" spans="2:14" ht="12.75">
      <c r="B24" s="18" t="s">
        <v>14</v>
      </c>
      <c r="C24" s="74"/>
      <c r="D24" s="29">
        <v>-500</v>
      </c>
      <c r="E24" s="29"/>
      <c r="F24" s="51"/>
      <c r="G24" s="64"/>
      <c r="H24" s="42">
        <v>-30.4</v>
      </c>
      <c r="I24" s="42"/>
      <c r="J24" s="51"/>
      <c r="K24" s="18"/>
      <c r="L24" s="28">
        <v>-1000</v>
      </c>
      <c r="M24" s="14"/>
      <c r="N24" s="12"/>
    </row>
    <row r="25" spans="2:14" ht="12.75">
      <c r="B25" s="18" t="s">
        <v>15</v>
      </c>
      <c r="C25" s="74"/>
      <c r="D25" s="29">
        <v>-5000</v>
      </c>
      <c r="E25" s="29"/>
      <c r="F25" s="51"/>
      <c r="G25" s="64"/>
      <c r="H25" s="42">
        <v>-1890</v>
      </c>
      <c r="I25" s="42"/>
      <c r="J25" s="51"/>
      <c r="K25" s="18"/>
      <c r="L25" s="28">
        <v>-3000</v>
      </c>
      <c r="M25" s="14"/>
      <c r="N25" s="12"/>
    </row>
    <row r="26" spans="2:14" ht="12.75">
      <c r="B26" s="18"/>
      <c r="C26" s="74"/>
      <c r="D26" s="14"/>
      <c r="E26" s="14"/>
      <c r="F26" s="41"/>
      <c r="G26" s="64"/>
      <c r="H26" s="42"/>
      <c r="I26" s="42"/>
      <c r="J26" s="41"/>
      <c r="M26" s="14"/>
      <c r="N26" s="12"/>
    </row>
    <row r="27" spans="2:14" ht="12.75">
      <c r="B27" s="18"/>
      <c r="C27" s="74"/>
      <c r="D27" s="14"/>
      <c r="E27" s="14"/>
      <c r="F27" s="41"/>
      <c r="G27" s="64"/>
      <c r="H27" s="42"/>
      <c r="I27" s="42"/>
      <c r="J27" s="41"/>
      <c r="M27" s="14"/>
      <c r="N27" s="12"/>
    </row>
    <row r="28" spans="1:14" ht="12.75">
      <c r="A28" s="5" t="s">
        <v>16</v>
      </c>
      <c r="B28" s="5"/>
      <c r="C28" s="75"/>
      <c r="D28" s="24"/>
      <c r="E28" s="22">
        <f>SUM(D17:D25)</f>
        <v>-124500</v>
      </c>
      <c r="F28" s="46"/>
      <c r="G28" s="65"/>
      <c r="H28" s="47"/>
      <c r="I28" s="48">
        <f>SUM(H17:H25)</f>
        <v>-63496.6</v>
      </c>
      <c r="J28" s="46"/>
      <c r="K28" s="20"/>
      <c r="L28" s="21"/>
      <c r="M28" s="22">
        <f>SUM(L17:L25)</f>
        <v>-90300</v>
      </c>
      <c r="N28" s="23"/>
    </row>
    <row r="29" spans="3:14" ht="12.75">
      <c r="C29" s="74"/>
      <c r="D29" s="14"/>
      <c r="E29" s="14"/>
      <c r="F29" s="41"/>
      <c r="G29" s="64"/>
      <c r="H29" s="42"/>
      <c r="I29" s="42"/>
      <c r="J29" s="41"/>
      <c r="M29" s="14"/>
      <c r="N29" s="12"/>
    </row>
    <row r="30" spans="1:14" ht="12.75">
      <c r="A30" s="25" t="s">
        <v>17</v>
      </c>
      <c r="B30" s="19"/>
      <c r="C30" s="75"/>
      <c r="D30" s="24"/>
      <c r="E30" s="22">
        <f>SUM(E7:E29)</f>
        <v>154563.99</v>
      </c>
      <c r="F30" s="46"/>
      <c r="G30" s="65"/>
      <c r="H30" s="47"/>
      <c r="I30" s="48">
        <f>SUM(I7:I29)</f>
        <v>154563.99</v>
      </c>
      <c r="J30" s="46"/>
      <c r="K30" s="20"/>
      <c r="L30" s="21"/>
      <c r="M30" s="22">
        <f>SUM(M7:M29)</f>
        <v>138198.16</v>
      </c>
      <c r="N30" s="23"/>
    </row>
    <row r="31" spans="3:14" ht="12.75">
      <c r="C31" s="74"/>
      <c r="D31" s="14"/>
      <c r="E31" s="14"/>
      <c r="F31" s="41"/>
      <c r="G31" s="64"/>
      <c r="H31" s="42"/>
      <c r="I31" s="42"/>
      <c r="J31" s="41"/>
      <c r="N31" s="12"/>
    </row>
    <row r="32" spans="1:14" ht="12.75">
      <c r="A32" s="25" t="s">
        <v>18</v>
      </c>
      <c r="B32" s="5"/>
      <c r="C32" s="75"/>
      <c r="D32" s="22"/>
      <c r="E32" s="22">
        <f>E30-E7</f>
        <v>0</v>
      </c>
      <c r="F32" s="46"/>
      <c r="G32" s="65"/>
      <c r="H32" s="47"/>
      <c r="I32" s="48">
        <f>I30-I7</f>
        <v>34065.82999999999</v>
      </c>
      <c r="J32" s="46"/>
      <c r="K32" s="6"/>
      <c r="L32" s="8"/>
      <c r="M32" s="8">
        <f>M30-M7</f>
        <v>17700</v>
      </c>
      <c r="N32" s="23"/>
    </row>
    <row r="33" spans="3:14" ht="12.75">
      <c r="C33" s="74"/>
      <c r="D33" s="14"/>
      <c r="E33" s="14"/>
      <c r="F33" s="41"/>
      <c r="G33" s="64"/>
      <c r="H33" s="42"/>
      <c r="I33" s="42"/>
      <c r="J33" s="41"/>
      <c r="N33" s="12"/>
    </row>
    <row r="34" spans="3:14" ht="12.75">
      <c r="C34" s="74"/>
      <c r="D34" s="14"/>
      <c r="E34" s="14"/>
      <c r="F34" s="41"/>
      <c r="G34" s="64"/>
      <c r="H34" s="42"/>
      <c r="I34" s="42"/>
      <c r="J34" s="41"/>
      <c r="N34" s="12"/>
    </row>
    <row r="35" spans="1:14" s="18" customFormat="1" ht="12.75">
      <c r="A35" s="18" t="s">
        <v>19</v>
      </c>
      <c r="C35" s="77"/>
      <c r="D35" s="30">
        <v>170</v>
      </c>
      <c r="E35" s="30"/>
      <c r="F35" s="49"/>
      <c r="G35" s="68"/>
      <c r="H35" s="50">
        <v>160</v>
      </c>
      <c r="I35" s="50"/>
      <c r="J35" s="49"/>
      <c r="L35" s="31">
        <v>150</v>
      </c>
      <c r="M35" s="31"/>
      <c r="N35" s="33"/>
    </row>
    <row r="36" spans="1:14" s="18" customFormat="1" ht="12.75">
      <c r="A36" s="18" t="s">
        <v>20</v>
      </c>
      <c r="C36" s="77"/>
      <c r="D36" s="30">
        <v>60</v>
      </c>
      <c r="E36" s="30"/>
      <c r="F36" s="49"/>
      <c r="G36" s="68"/>
      <c r="H36" s="50">
        <v>56</v>
      </c>
      <c r="I36" s="50"/>
      <c r="J36" s="49"/>
      <c r="L36" s="31">
        <v>55</v>
      </c>
      <c r="M36" s="31"/>
      <c r="N36" s="33"/>
    </row>
    <row r="37" spans="3:14" s="18" customFormat="1" ht="12.75">
      <c r="C37" s="77"/>
      <c r="D37" s="30"/>
      <c r="E37" s="30"/>
      <c r="F37" s="49"/>
      <c r="G37" s="68"/>
      <c r="H37" s="50"/>
      <c r="I37" s="50"/>
      <c r="J37" s="49"/>
      <c r="L37" s="31"/>
      <c r="M37" s="31"/>
      <c r="N37" s="33"/>
    </row>
    <row r="38" spans="1:14" s="18" customFormat="1" ht="12.75">
      <c r="A38" s="9" t="s">
        <v>3</v>
      </c>
      <c r="B38" s="9"/>
      <c r="C38" s="77"/>
      <c r="D38" s="78">
        <v>500</v>
      </c>
      <c r="E38" s="30"/>
      <c r="F38" s="49"/>
      <c r="G38" s="68"/>
      <c r="H38" s="69">
        <v>500</v>
      </c>
      <c r="I38" s="50"/>
      <c r="J38" s="49"/>
      <c r="K38" s="9"/>
      <c r="L38" s="32">
        <v>500</v>
      </c>
      <c r="M38" s="31"/>
      <c r="N38" s="33"/>
    </row>
    <row r="39" spans="1:14" s="18" customFormat="1" ht="12.75">
      <c r="A39" s="9" t="s">
        <v>21</v>
      </c>
      <c r="B39" s="9"/>
      <c r="C39" s="77"/>
      <c r="D39" s="78">
        <v>1000</v>
      </c>
      <c r="E39" s="30"/>
      <c r="F39" s="49"/>
      <c r="G39" s="68"/>
      <c r="H39" s="69">
        <v>1000</v>
      </c>
      <c r="I39" s="50"/>
      <c r="J39" s="49"/>
      <c r="K39" s="9"/>
      <c r="L39" s="32">
        <v>1000</v>
      </c>
      <c r="M39" s="31"/>
      <c r="N39" s="33"/>
    </row>
    <row r="40" spans="1:14" s="18" customFormat="1" ht="12.75">
      <c r="A40" s="18" t="s">
        <v>22</v>
      </c>
      <c r="C40" s="77"/>
      <c r="D40" s="30">
        <f>D38/2</f>
        <v>250</v>
      </c>
      <c r="E40" s="30"/>
      <c r="F40" s="49"/>
      <c r="G40" s="68"/>
      <c r="H40" s="50">
        <f>H38/2</f>
        <v>250</v>
      </c>
      <c r="I40" s="50"/>
      <c r="J40" s="49"/>
      <c r="L40" s="31">
        <v>250</v>
      </c>
      <c r="M40" s="31"/>
      <c r="N40" s="33"/>
    </row>
    <row r="41" spans="1:14" s="18" customFormat="1" ht="12.75">
      <c r="A41" s="18" t="s">
        <v>26</v>
      </c>
      <c r="C41" s="77"/>
      <c r="D41" s="30">
        <f>2*D38</f>
        <v>1000</v>
      </c>
      <c r="E41" s="30"/>
      <c r="F41" s="49"/>
      <c r="G41" s="68"/>
      <c r="H41" s="50">
        <f>2*H38</f>
        <v>1000</v>
      </c>
      <c r="I41" s="50"/>
      <c r="J41" s="49"/>
      <c r="L41" s="31">
        <v>1000</v>
      </c>
      <c r="M41" s="31"/>
      <c r="N41" s="33"/>
    </row>
    <row r="42" spans="1:14" s="18" customFormat="1" ht="12.75">
      <c r="A42" s="9" t="s">
        <v>8</v>
      </c>
      <c r="B42" s="9"/>
      <c r="C42" s="77"/>
      <c r="D42" s="78">
        <f>16*33+8*23.286</f>
        <v>714.288</v>
      </c>
      <c r="E42" s="30"/>
      <c r="F42" s="49"/>
      <c r="G42" s="68"/>
      <c r="H42" s="69">
        <f>8*33+7.5*20</f>
        <v>414</v>
      </c>
      <c r="I42" s="50"/>
      <c r="J42" s="49"/>
      <c r="K42" s="9"/>
      <c r="L42" s="32">
        <v>700</v>
      </c>
      <c r="M42" s="31"/>
      <c r="N42" s="33"/>
    </row>
    <row r="43" spans="3:14" s="18" customFormat="1" ht="12.75">
      <c r="C43" s="64"/>
      <c r="D43" s="42"/>
      <c r="E43" s="42"/>
      <c r="F43" s="51"/>
      <c r="G43" s="64"/>
      <c r="H43" s="42"/>
      <c r="I43" s="42"/>
      <c r="J43" s="51"/>
      <c r="L43" s="28"/>
      <c r="M43" s="28"/>
      <c r="N43" s="34"/>
    </row>
  </sheetData>
  <printOptions/>
  <pageMargins left="0.19" right="0.17" top="0.73" bottom="1" header="0.38" footer="0.5"/>
  <pageSetup cellComments="asDisplayed" fitToHeight="1" fitToWidth="1" horizontalDpi="1200" verticalDpi="1200" orientation="landscape" paperSize="9" scale="83" r:id="rId3"/>
  <headerFooter alignWithMargins="0">
    <oddFooter>&amp;L&amp;D
&amp;T&amp;R&amp;F
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9" sqref="I17:I19"/>
    </sheetView>
  </sheetViews>
  <sheetFormatPr defaultColWidth="9.00390625" defaultRowHeight="12.75"/>
  <cols>
    <col min="1" max="1" width="5.875" style="4" customWidth="1"/>
    <col min="2" max="2" width="29.50390625" style="4" customWidth="1"/>
    <col min="3" max="3" width="2.625" style="38" customWidth="1"/>
    <col min="4" max="4" width="12.00390625" style="39" customWidth="1"/>
    <col min="5" max="5" width="12.875" style="39" customWidth="1"/>
    <col min="6" max="6" width="2.50390625" style="39" customWidth="1"/>
    <col min="7" max="7" width="3.00390625" style="40" customWidth="1"/>
    <col min="8" max="8" width="11.375" style="40" customWidth="1"/>
    <col min="9" max="9" width="12.125" style="40" customWidth="1"/>
    <col min="10" max="10" width="2.50390625" style="39" customWidth="1"/>
    <col min="11" max="11" width="2.625" style="10" customWidth="1"/>
    <col min="12" max="12" width="12.00390625" style="11" customWidth="1"/>
    <col min="13" max="13" width="11.50390625" style="11" customWidth="1"/>
    <col min="14" max="14" width="2.50390625" style="11" customWidth="1"/>
    <col min="15" max="16384" width="9.125" style="4" customWidth="1"/>
  </cols>
  <sheetData>
    <row r="1" spans="1:14" ht="23.25">
      <c r="A1" s="1" t="s">
        <v>30</v>
      </c>
      <c r="B1" s="1"/>
      <c r="C1" s="35"/>
      <c r="D1" s="36"/>
      <c r="E1" s="36"/>
      <c r="F1" s="36"/>
      <c r="G1" s="37"/>
      <c r="H1" s="37"/>
      <c r="I1" s="37"/>
      <c r="J1" s="36"/>
      <c r="K1" s="2"/>
      <c r="L1" s="3"/>
      <c r="M1" s="3"/>
      <c r="N1" s="3"/>
    </row>
    <row r="2" spans="1:14" s="57" customFormat="1" ht="18">
      <c r="A2" s="58" t="s">
        <v>31</v>
      </c>
      <c r="B2" s="59"/>
      <c r="C2" s="58"/>
      <c r="D2" s="60"/>
      <c r="E2" s="60"/>
      <c r="F2" s="55"/>
      <c r="G2" s="55"/>
      <c r="H2" s="55"/>
      <c r="I2" s="55"/>
      <c r="J2" s="55"/>
      <c r="K2" s="54"/>
      <c r="L2" s="56"/>
      <c r="M2" s="56"/>
      <c r="N2" s="56"/>
    </row>
    <row r="3" ht="12.75"/>
    <row r="4" spans="3:14" s="9" customFormat="1" ht="12.75">
      <c r="C4" s="61"/>
      <c r="D4" s="62" t="s">
        <v>27</v>
      </c>
      <c r="E4" s="45"/>
      <c r="F4" s="63"/>
      <c r="G4" s="70"/>
      <c r="H4" s="71" t="s">
        <v>28</v>
      </c>
      <c r="I4" s="48"/>
      <c r="J4" s="63"/>
      <c r="K4" s="6"/>
      <c r="L4" s="7" t="s">
        <v>23</v>
      </c>
      <c r="M4" s="8"/>
      <c r="N4" s="8"/>
    </row>
    <row r="5" spans="3:14" ht="12.75">
      <c r="C5" s="64"/>
      <c r="D5" s="42"/>
      <c r="E5" s="43" t="s">
        <v>0</v>
      </c>
      <c r="F5" s="51"/>
      <c r="G5" s="64"/>
      <c r="H5" s="42"/>
      <c r="I5" s="43" t="s">
        <v>0</v>
      </c>
      <c r="J5" s="51"/>
      <c r="K5" s="18"/>
      <c r="L5" s="28"/>
      <c r="M5" s="13" t="s">
        <v>0</v>
      </c>
      <c r="N5" s="12"/>
    </row>
    <row r="6" spans="3:14" ht="12.75">
      <c r="C6" s="64"/>
      <c r="D6" s="44"/>
      <c r="E6" s="44"/>
      <c r="F6" s="41"/>
      <c r="G6" s="64"/>
      <c r="H6" s="42"/>
      <c r="I6" s="42"/>
      <c r="J6" s="41"/>
      <c r="M6" s="14"/>
      <c r="N6" s="12"/>
    </row>
    <row r="7" spans="1:14" ht="12.75">
      <c r="A7" s="25" t="s">
        <v>1</v>
      </c>
      <c r="B7" s="25"/>
      <c r="C7" s="65"/>
      <c r="D7" s="66"/>
      <c r="E7" s="45">
        <f>I30</f>
        <v>191112.26</v>
      </c>
      <c r="F7" s="46"/>
      <c r="G7" s="65"/>
      <c r="H7" s="47"/>
      <c r="I7" s="48">
        <v>120498.16</v>
      </c>
      <c r="J7" s="46"/>
      <c r="K7" s="26"/>
      <c r="L7" s="27"/>
      <c r="M7" s="22">
        <v>120498.16</v>
      </c>
      <c r="N7" s="23"/>
    </row>
    <row r="8" spans="3:14" ht="12.75">
      <c r="C8" s="64"/>
      <c r="D8" s="42"/>
      <c r="E8" s="42"/>
      <c r="F8" s="51"/>
      <c r="G8" s="64"/>
      <c r="H8" s="42"/>
      <c r="I8" s="42"/>
      <c r="J8" s="51"/>
      <c r="K8" s="18"/>
      <c r="L8" s="28"/>
      <c r="M8" s="29"/>
      <c r="N8" s="12"/>
    </row>
    <row r="9" spans="1:14" ht="12.75">
      <c r="A9" s="17" t="s">
        <v>2</v>
      </c>
      <c r="B9" s="17"/>
      <c r="C9" s="64"/>
      <c r="D9" s="42"/>
      <c r="E9" s="42"/>
      <c r="F9" s="51"/>
      <c r="G9" s="64"/>
      <c r="H9" s="42"/>
      <c r="I9" s="42"/>
      <c r="J9" s="51"/>
      <c r="K9" s="18"/>
      <c r="L9" s="28"/>
      <c r="M9" s="29"/>
      <c r="N9" s="12"/>
    </row>
    <row r="10" spans="2:14" ht="12.75">
      <c r="B10" s="4" t="s">
        <v>24</v>
      </c>
      <c r="C10" s="64"/>
      <c r="D10" s="29">
        <f>(D35-H36)*D38+H36*D39+(D36-H36)*D41+(D35-H35)*D40</f>
        <v>119500</v>
      </c>
      <c r="E10" s="42"/>
      <c r="F10" s="51"/>
      <c r="G10" s="64"/>
      <c r="H10" s="52">
        <v>45000</v>
      </c>
      <c r="I10" s="42" t="s">
        <v>32</v>
      </c>
      <c r="J10" s="51"/>
      <c r="K10" s="18"/>
      <c r="L10" s="28">
        <v>104500</v>
      </c>
      <c r="M10" s="29"/>
      <c r="N10" s="12"/>
    </row>
    <row r="11" spans="2:14" ht="12.75">
      <c r="B11" s="4" t="s">
        <v>25</v>
      </c>
      <c r="C11" s="64"/>
      <c r="D11" s="29">
        <v>4000</v>
      </c>
      <c r="E11" s="42"/>
      <c r="F11" s="51"/>
      <c r="G11" s="64"/>
      <c r="H11" s="52">
        <v>2000</v>
      </c>
      <c r="I11" s="42" t="s">
        <v>32</v>
      </c>
      <c r="J11" s="51"/>
      <c r="K11" s="18"/>
      <c r="L11" s="28">
        <v>0</v>
      </c>
      <c r="M11" s="29"/>
      <c r="N11" s="12"/>
    </row>
    <row r="12" spans="2:14" ht="12.75">
      <c r="B12" s="4" t="s">
        <v>4</v>
      </c>
      <c r="C12" s="64"/>
      <c r="D12" s="29">
        <v>1000</v>
      </c>
      <c r="E12" s="42"/>
      <c r="F12" s="51"/>
      <c r="G12" s="64"/>
      <c r="H12" s="52">
        <f>255.12+489.31</f>
        <v>744.4300000000001</v>
      </c>
      <c r="I12" s="42" t="s">
        <v>32</v>
      </c>
      <c r="J12" s="51"/>
      <c r="K12" s="18"/>
      <c r="L12" s="28">
        <v>500</v>
      </c>
      <c r="M12" s="29"/>
      <c r="N12" s="12"/>
    </row>
    <row r="13" spans="1:14" ht="12.75">
      <c r="A13" s="9"/>
      <c r="B13" s="9" t="s">
        <v>5</v>
      </c>
      <c r="C13" s="64"/>
      <c r="D13" s="29">
        <v>0</v>
      </c>
      <c r="E13" s="53"/>
      <c r="F13" s="51"/>
      <c r="G13" s="64"/>
      <c r="H13" s="42">
        <v>49818</v>
      </c>
      <c r="I13" s="42" t="s">
        <v>32</v>
      </c>
      <c r="J13" s="51"/>
      <c r="K13" s="18"/>
      <c r="L13" s="28">
        <v>3000</v>
      </c>
      <c r="M13" s="15"/>
      <c r="N13" s="12"/>
    </row>
    <row r="14" spans="1:14" ht="12.75">
      <c r="A14" s="5" t="s">
        <v>6</v>
      </c>
      <c r="B14" s="5"/>
      <c r="C14" s="65"/>
      <c r="D14" s="67"/>
      <c r="E14" s="45">
        <f>SUM(D10:D13)</f>
        <v>124500</v>
      </c>
      <c r="F14" s="46"/>
      <c r="G14" s="65"/>
      <c r="H14" s="47"/>
      <c r="I14" s="48">
        <f>SUM(H10:H13)</f>
        <v>97562.43</v>
      </c>
      <c r="J14" s="46"/>
      <c r="K14" s="20"/>
      <c r="L14" s="21"/>
      <c r="M14" s="22">
        <f>SUM(L10:L13)</f>
        <v>108000</v>
      </c>
      <c r="N14" s="23"/>
    </row>
    <row r="15" spans="3:14" ht="12.75">
      <c r="C15" s="64"/>
      <c r="D15" s="44"/>
      <c r="E15" s="44"/>
      <c r="F15" s="41"/>
      <c r="G15" s="64"/>
      <c r="H15" s="42"/>
      <c r="I15" s="42"/>
      <c r="J15" s="41"/>
      <c r="M15" s="14"/>
      <c r="N15" s="12"/>
    </row>
    <row r="16" spans="1:14" ht="12.75">
      <c r="A16" s="17" t="s">
        <v>7</v>
      </c>
      <c r="B16" s="17"/>
      <c r="C16" s="64"/>
      <c r="D16" s="44"/>
      <c r="E16" s="44"/>
      <c r="F16" s="41"/>
      <c r="G16" s="64"/>
      <c r="H16" s="42"/>
      <c r="I16" s="42"/>
      <c r="J16" s="41"/>
      <c r="M16" s="14"/>
      <c r="N16" s="12"/>
    </row>
    <row r="17" spans="1:14" ht="12.75">
      <c r="A17" s="17"/>
      <c r="B17" s="18" t="s">
        <v>8</v>
      </c>
      <c r="C17" s="64"/>
      <c r="D17" s="42">
        <f>-H36*D42</f>
        <v>-40768</v>
      </c>
      <c r="E17" s="42"/>
      <c r="F17" s="51"/>
      <c r="G17" s="64"/>
      <c r="H17" s="42">
        <v>-23078.53</v>
      </c>
      <c r="I17" s="42" t="s">
        <v>32</v>
      </c>
      <c r="J17" s="51"/>
      <c r="K17" s="18"/>
      <c r="L17" s="28">
        <v>-37100</v>
      </c>
      <c r="M17" s="14"/>
      <c r="N17" s="12"/>
    </row>
    <row r="18" spans="1:14" ht="12.75">
      <c r="A18" s="17"/>
      <c r="B18" s="18" t="s">
        <v>9</v>
      </c>
      <c r="C18" s="64"/>
      <c r="D18" s="42">
        <v>-3000</v>
      </c>
      <c r="E18" s="42"/>
      <c r="F18" s="51"/>
      <c r="G18" s="64"/>
      <c r="H18" s="52">
        <f>-236.4-900</f>
        <v>-1136.4</v>
      </c>
      <c r="I18" s="42" t="s">
        <v>32</v>
      </c>
      <c r="J18" s="51"/>
      <c r="K18" s="18"/>
      <c r="L18" s="28">
        <v>-3000</v>
      </c>
      <c r="M18" s="14"/>
      <c r="N18" s="12"/>
    </row>
    <row r="19" spans="1:14" ht="12.75">
      <c r="A19" s="17"/>
      <c r="B19" s="18" t="s">
        <v>10</v>
      </c>
      <c r="C19" s="64"/>
      <c r="D19" s="42">
        <v>-1000</v>
      </c>
      <c r="E19" s="42"/>
      <c r="F19" s="51"/>
      <c r="G19" s="64"/>
      <c r="H19" s="52">
        <v>-813</v>
      </c>
      <c r="I19" s="42" t="s">
        <v>32</v>
      </c>
      <c r="J19" s="51"/>
      <c r="K19" s="18"/>
      <c r="L19" s="28">
        <v>-1000</v>
      </c>
      <c r="M19" s="14"/>
      <c r="N19" s="12"/>
    </row>
    <row r="20" spans="1:14" ht="12.75">
      <c r="A20" s="17"/>
      <c r="B20" s="18" t="s">
        <v>11</v>
      </c>
      <c r="C20" s="64"/>
      <c r="D20" s="42">
        <v>0</v>
      </c>
      <c r="E20" s="42"/>
      <c r="F20" s="51"/>
      <c r="G20" s="64"/>
      <c r="H20" s="42">
        <v>0</v>
      </c>
      <c r="I20" s="42" t="s">
        <v>32</v>
      </c>
      <c r="J20" s="51"/>
      <c r="K20" s="18"/>
      <c r="L20" s="28">
        <v>-200</v>
      </c>
      <c r="M20" s="14"/>
      <c r="N20" s="12"/>
    </row>
    <row r="21" spans="2:14" ht="12.75">
      <c r="B21" s="18" t="s">
        <v>12</v>
      </c>
      <c r="C21" s="64"/>
      <c r="D21" s="53">
        <f>-3*10000</f>
        <v>-30000</v>
      </c>
      <c r="E21" s="42"/>
      <c r="F21" s="51"/>
      <c r="G21" s="64"/>
      <c r="H21" s="52">
        <v>0</v>
      </c>
      <c r="I21" s="42" t="s">
        <v>32</v>
      </c>
      <c r="J21" s="51"/>
      <c r="K21" s="9"/>
      <c r="L21" s="16">
        <v>-30000</v>
      </c>
      <c r="M21" s="14"/>
      <c r="N21" s="12"/>
    </row>
    <row r="22" spans="2:14" ht="12.75">
      <c r="B22" s="18" t="s">
        <v>13</v>
      </c>
      <c r="C22" s="64"/>
      <c r="D22" s="53">
        <v>-30000</v>
      </c>
      <c r="E22" s="42"/>
      <c r="F22" s="51"/>
      <c r="G22" s="64"/>
      <c r="H22" s="42">
        <v>0</v>
      </c>
      <c r="I22" s="42" t="s">
        <v>32</v>
      </c>
      <c r="J22" s="51"/>
      <c r="K22" s="9"/>
      <c r="L22" s="16">
        <v>-15000</v>
      </c>
      <c r="M22" s="14"/>
      <c r="N22" s="12"/>
    </row>
    <row r="23" spans="2:14" ht="12.75">
      <c r="B23" s="18" t="s">
        <v>29</v>
      </c>
      <c r="C23" s="64"/>
      <c r="D23" s="53">
        <v>-15000</v>
      </c>
      <c r="E23" s="42"/>
      <c r="F23" s="51"/>
      <c r="G23" s="64"/>
      <c r="H23" s="42">
        <v>0</v>
      </c>
      <c r="I23" s="42" t="s">
        <v>32</v>
      </c>
      <c r="J23" s="51"/>
      <c r="K23" s="9"/>
      <c r="L23" s="16">
        <v>0</v>
      </c>
      <c r="M23" s="14"/>
      <c r="N23" s="12"/>
    </row>
    <row r="24" spans="2:14" ht="12.75">
      <c r="B24" s="18" t="s">
        <v>14</v>
      </c>
      <c r="C24" s="64"/>
      <c r="D24" s="42">
        <v>-500</v>
      </c>
      <c r="E24" s="42"/>
      <c r="F24" s="51"/>
      <c r="G24" s="64"/>
      <c r="H24" s="42">
        <v>-30.4</v>
      </c>
      <c r="I24" s="42" t="s">
        <v>32</v>
      </c>
      <c r="J24" s="51"/>
      <c r="K24" s="18"/>
      <c r="L24" s="28">
        <v>-1000</v>
      </c>
      <c r="M24" s="14"/>
      <c r="N24" s="12"/>
    </row>
    <row r="25" spans="2:14" ht="12.75">
      <c r="B25" s="18" t="s">
        <v>15</v>
      </c>
      <c r="C25" s="64"/>
      <c r="D25" s="42">
        <v>-5000</v>
      </c>
      <c r="E25" s="42"/>
      <c r="F25" s="51"/>
      <c r="G25" s="64"/>
      <c r="H25" s="42">
        <v>-1890</v>
      </c>
      <c r="I25" s="42" t="s">
        <v>32</v>
      </c>
      <c r="J25" s="51"/>
      <c r="K25" s="18"/>
      <c r="L25" s="28">
        <v>-3000</v>
      </c>
      <c r="M25" s="14"/>
      <c r="N25" s="12"/>
    </row>
    <row r="26" spans="2:14" ht="12.75">
      <c r="B26" s="18"/>
      <c r="C26" s="64"/>
      <c r="D26" s="44"/>
      <c r="E26" s="44"/>
      <c r="F26" s="41"/>
      <c r="G26" s="64"/>
      <c r="H26" s="42"/>
      <c r="I26" s="42"/>
      <c r="J26" s="41"/>
      <c r="M26" s="14"/>
      <c r="N26" s="12"/>
    </row>
    <row r="27" spans="2:14" ht="12.75">
      <c r="B27" s="18"/>
      <c r="C27" s="64"/>
      <c r="D27" s="44"/>
      <c r="E27" s="44"/>
      <c r="F27" s="41"/>
      <c r="G27" s="64"/>
      <c r="H27" s="42"/>
      <c r="I27" s="42"/>
      <c r="J27" s="41"/>
      <c r="M27" s="14"/>
      <c r="N27" s="12"/>
    </row>
    <row r="28" spans="1:14" ht="12.75">
      <c r="A28" s="5" t="s">
        <v>16</v>
      </c>
      <c r="B28" s="5"/>
      <c r="C28" s="65"/>
      <c r="D28" s="67"/>
      <c r="E28" s="45">
        <f>SUM(D17:D25)</f>
        <v>-125268</v>
      </c>
      <c r="F28" s="46"/>
      <c r="G28" s="65"/>
      <c r="H28" s="47"/>
      <c r="I28" s="48">
        <f>SUM(H17:H25)</f>
        <v>-26948.33</v>
      </c>
      <c r="J28" s="46"/>
      <c r="K28" s="20"/>
      <c r="L28" s="21"/>
      <c r="M28" s="22">
        <f>SUM(L17:L25)</f>
        <v>-90300</v>
      </c>
      <c r="N28" s="23"/>
    </row>
    <row r="29" spans="3:14" ht="12.75">
      <c r="C29" s="64"/>
      <c r="D29" s="44"/>
      <c r="E29" s="44"/>
      <c r="F29" s="41"/>
      <c r="G29" s="64"/>
      <c r="H29" s="42"/>
      <c r="I29" s="42"/>
      <c r="J29" s="41"/>
      <c r="M29" s="14"/>
      <c r="N29" s="12"/>
    </row>
    <row r="30" spans="1:14" ht="12.75">
      <c r="A30" s="25" t="s">
        <v>17</v>
      </c>
      <c r="B30" s="19"/>
      <c r="C30" s="65"/>
      <c r="D30" s="67"/>
      <c r="E30" s="45">
        <f>SUM(E7:E29)</f>
        <v>190344.26</v>
      </c>
      <c r="F30" s="46"/>
      <c r="G30" s="65"/>
      <c r="H30" s="47"/>
      <c r="I30" s="48">
        <f>SUM(I7:I29)</f>
        <v>191112.26</v>
      </c>
      <c r="J30" s="46"/>
      <c r="K30" s="20"/>
      <c r="L30" s="21"/>
      <c r="M30" s="22">
        <f>SUM(M7:M29)</f>
        <v>138198.16</v>
      </c>
      <c r="N30" s="23"/>
    </row>
    <row r="31" spans="3:14" ht="12.75">
      <c r="C31" s="64"/>
      <c r="D31" s="44"/>
      <c r="E31" s="44"/>
      <c r="F31" s="41"/>
      <c r="G31" s="64"/>
      <c r="H31" s="42"/>
      <c r="I31" s="42"/>
      <c r="J31" s="41"/>
      <c r="N31" s="12"/>
    </row>
    <row r="32" spans="1:14" ht="12.75">
      <c r="A32" s="25" t="s">
        <v>18</v>
      </c>
      <c r="B32" s="5"/>
      <c r="C32" s="65"/>
      <c r="D32" s="45"/>
      <c r="E32" s="45">
        <f>E30-E7</f>
        <v>-768</v>
      </c>
      <c r="F32" s="46"/>
      <c r="G32" s="65"/>
      <c r="H32" s="47"/>
      <c r="I32" s="48">
        <f>I30-I7</f>
        <v>70614.1</v>
      </c>
      <c r="J32" s="46"/>
      <c r="K32" s="6"/>
      <c r="L32" s="8"/>
      <c r="M32" s="8">
        <f>M30-M7</f>
        <v>17700</v>
      </c>
      <c r="N32" s="23"/>
    </row>
    <row r="33" spans="3:14" ht="12.75">
      <c r="C33" s="64"/>
      <c r="D33" s="44"/>
      <c r="E33" s="44"/>
      <c r="F33" s="41"/>
      <c r="G33" s="64"/>
      <c r="H33" s="42"/>
      <c r="I33" s="42"/>
      <c r="J33" s="41"/>
      <c r="N33" s="12"/>
    </row>
    <row r="34" spans="3:14" ht="12.75">
      <c r="C34" s="64"/>
      <c r="D34" s="44"/>
      <c r="E34" s="44"/>
      <c r="F34" s="41"/>
      <c r="G34" s="64"/>
      <c r="H34" s="42"/>
      <c r="I34" s="42"/>
      <c r="J34" s="41"/>
      <c r="N34" s="12"/>
    </row>
    <row r="35" spans="1:14" s="18" customFormat="1" ht="12.75">
      <c r="A35" s="18" t="s">
        <v>19</v>
      </c>
      <c r="C35" s="68"/>
      <c r="D35" s="50">
        <v>170</v>
      </c>
      <c r="E35" s="50"/>
      <c r="F35" s="49"/>
      <c r="G35" s="68"/>
      <c r="H35" s="50">
        <v>160</v>
      </c>
      <c r="I35" s="50"/>
      <c r="J35" s="49"/>
      <c r="L35" s="31">
        <v>150</v>
      </c>
      <c r="M35" s="31"/>
      <c r="N35" s="33"/>
    </row>
    <row r="36" spans="1:14" s="18" customFormat="1" ht="12.75">
      <c r="A36" s="18" t="s">
        <v>20</v>
      </c>
      <c r="C36" s="68"/>
      <c r="D36" s="50">
        <v>60</v>
      </c>
      <c r="E36" s="50"/>
      <c r="F36" s="49"/>
      <c r="G36" s="68"/>
      <c r="H36" s="50">
        <v>56</v>
      </c>
      <c r="I36" s="50"/>
      <c r="J36" s="49"/>
      <c r="L36" s="31">
        <v>55</v>
      </c>
      <c r="M36" s="31"/>
      <c r="N36" s="33"/>
    </row>
    <row r="37" spans="3:14" s="18" customFormat="1" ht="12.75">
      <c r="C37" s="68"/>
      <c r="D37" s="50"/>
      <c r="E37" s="50"/>
      <c r="F37" s="49"/>
      <c r="G37" s="68"/>
      <c r="H37" s="50"/>
      <c r="I37" s="50"/>
      <c r="J37" s="49"/>
      <c r="L37" s="31"/>
      <c r="M37" s="31"/>
      <c r="N37" s="33"/>
    </row>
    <row r="38" spans="1:14" s="18" customFormat="1" ht="12.75">
      <c r="A38" s="9" t="s">
        <v>3</v>
      </c>
      <c r="B38" s="9"/>
      <c r="C38" s="68"/>
      <c r="D38" s="69">
        <v>500</v>
      </c>
      <c r="E38" s="50"/>
      <c r="F38" s="49"/>
      <c r="G38" s="68"/>
      <c r="H38" s="69">
        <v>500</v>
      </c>
      <c r="I38" s="50"/>
      <c r="J38" s="49"/>
      <c r="K38" s="9"/>
      <c r="L38" s="32">
        <v>500</v>
      </c>
      <c r="M38" s="31"/>
      <c r="N38" s="33"/>
    </row>
    <row r="39" spans="1:14" s="18" customFormat="1" ht="12.75">
      <c r="A39" s="9" t="s">
        <v>21</v>
      </c>
      <c r="B39" s="9"/>
      <c r="C39" s="68"/>
      <c r="D39" s="69">
        <v>1000</v>
      </c>
      <c r="E39" s="50"/>
      <c r="F39" s="49"/>
      <c r="G39" s="68"/>
      <c r="H39" s="69">
        <v>1000</v>
      </c>
      <c r="I39" s="50"/>
      <c r="J39" s="49"/>
      <c r="K39" s="9"/>
      <c r="L39" s="32">
        <v>1000</v>
      </c>
      <c r="M39" s="31"/>
      <c r="N39" s="33"/>
    </row>
    <row r="40" spans="1:14" s="18" customFormat="1" ht="12.75">
      <c r="A40" s="18" t="s">
        <v>22</v>
      </c>
      <c r="C40" s="68"/>
      <c r="D40" s="50">
        <f>D38/2</f>
        <v>250</v>
      </c>
      <c r="E40" s="50"/>
      <c r="F40" s="49"/>
      <c r="G40" s="68"/>
      <c r="H40" s="50">
        <f>H38/2</f>
        <v>250</v>
      </c>
      <c r="I40" s="50"/>
      <c r="J40" s="49"/>
      <c r="L40" s="31">
        <v>250</v>
      </c>
      <c r="M40" s="31"/>
      <c r="N40" s="33"/>
    </row>
    <row r="41" spans="1:14" s="18" customFormat="1" ht="12.75">
      <c r="A41" s="18" t="s">
        <v>26</v>
      </c>
      <c r="C41" s="68"/>
      <c r="D41" s="50">
        <f>2*D38</f>
        <v>1000</v>
      </c>
      <c r="E41" s="50"/>
      <c r="F41" s="49"/>
      <c r="G41" s="68"/>
      <c r="H41" s="50">
        <f>2*H38</f>
        <v>1000</v>
      </c>
      <c r="I41" s="50"/>
      <c r="J41" s="49"/>
      <c r="L41" s="31">
        <v>1000</v>
      </c>
      <c r="M41" s="31"/>
      <c r="N41" s="33"/>
    </row>
    <row r="42" spans="1:14" s="18" customFormat="1" ht="12.75">
      <c r="A42" s="9" t="s">
        <v>8</v>
      </c>
      <c r="B42" s="9"/>
      <c r="C42" s="68"/>
      <c r="D42" s="69">
        <f>ROUND(16*33+8*25,0)</f>
        <v>728</v>
      </c>
      <c r="E42" s="50"/>
      <c r="F42" s="49"/>
      <c r="G42" s="68"/>
      <c r="H42" s="69">
        <f>8*33+7.5*20</f>
        <v>414</v>
      </c>
      <c r="I42" s="50"/>
      <c r="J42" s="49"/>
      <c r="K42" s="9"/>
      <c r="L42" s="32">
        <v>700</v>
      </c>
      <c r="M42" s="31"/>
      <c r="N42" s="33"/>
    </row>
    <row r="43" spans="3:14" s="18" customFormat="1" ht="12.75">
      <c r="C43" s="64"/>
      <c r="D43" s="42"/>
      <c r="E43" s="42"/>
      <c r="F43" s="51"/>
      <c r="G43" s="64"/>
      <c r="H43" s="42"/>
      <c r="I43" s="42"/>
      <c r="J43" s="51"/>
      <c r="L43" s="28"/>
      <c r="M43" s="28"/>
      <c r="N43" s="34"/>
    </row>
  </sheetData>
  <printOptions/>
  <pageMargins left="0.19" right="0.17" top="0.73" bottom="1" header="0.38" footer="0.5"/>
  <pageSetup cellComments="asDisplayed" fitToHeight="1" fitToWidth="1" horizontalDpi="1200" verticalDpi="1200" orientation="landscape" paperSize="9" scale="83" r:id="rId3"/>
  <headerFooter alignWithMargins="0">
    <oddFooter>&amp;L&amp;D
&amp;T&amp;R&amp;F
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AIG Czech Republic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Pastorková</dc:creator>
  <cp:keywords/>
  <dc:description/>
  <cp:lastModifiedBy>Kateřina Vlčková</cp:lastModifiedBy>
  <cp:lastPrinted>2004-11-27T19:30:22Z</cp:lastPrinted>
  <dcterms:created xsi:type="dcterms:W3CDTF">2002-12-04T22:38:07Z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